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<sst xmlns="http://schemas.openxmlformats.org/spreadsheetml/2006/main" count="89" uniqueCount="78">
  <si>
    <t>Ron Drescher's COMPLETE BANKRUPTCY</t>
  </si>
  <si>
    <t>410-484-9000</t>
  </si>
  <si>
    <t>Chapter 13 plan payment calculation</t>
  </si>
  <si>
    <t>Arrears/Restructured Value MTG</t>
  </si>
  <si>
    <t xml:space="preserve">&lt;=This calculates mortgage arrears portion of </t>
  </si>
  <si>
    <t>house fmv</t>
  </si>
  <si>
    <t xml:space="preserve">&lt;=This calculates the net equity in </t>
  </si>
  <si>
    <t>Interest</t>
  </si>
  <si>
    <t>monthly payment. Arrears figure comes from</t>
  </si>
  <si>
    <t>less cos</t>
  </si>
  <si>
    <t>property that must be "bought</t>
  </si>
  <si>
    <t>term of plan</t>
  </si>
  <si>
    <t>lender's proof of claim.</t>
  </si>
  <si>
    <t>less mort</t>
  </si>
  <si>
    <t>back" from creditors; also known</t>
  </si>
  <si>
    <t>Arrears Payment</t>
  </si>
  <si>
    <t>less HELOC</t>
  </si>
  <si>
    <t>as the "Chapter 7 test"</t>
  </si>
  <si>
    <t>less Judgments</t>
  </si>
  <si>
    <t>Arrears/Restructured Value (if car)</t>
  </si>
  <si>
    <t>&lt;=This calculates payment on account of</t>
  </si>
  <si>
    <t>less exemptions</t>
  </si>
  <si>
    <t>car paid through plan. In this case we</t>
  </si>
  <si>
    <t>net</t>
  </si>
  <si>
    <t>aren't doing that, so value is zero.</t>
  </si>
  <si>
    <t>Consumer</t>
  </si>
  <si>
    <t>Non Consumer</t>
  </si>
  <si>
    <t>mortgages</t>
  </si>
  <si>
    <t>taxes</t>
  </si>
  <si>
    <t>credit cards</t>
  </si>
  <si>
    <t>business</t>
  </si>
  <si>
    <t>Unsecured debt payout:</t>
  </si>
  <si>
    <t>&lt;=If there is surplus equity in assets we</t>
  </si>
  <si>
    <t>student loans</t>
  </si>
  <si>
    <t>lending club</t>
  </si>
  <si>
    <t>Monthly</t>
  </si>
  <si>
    <r>
      <t xml:space="preserve">include that figure here. </t>
    </r>
    <r>
      <rPr>
        <rFont val="Arial"/>
        <i/>
        <sz val="12.0"/>
      </rPr>
      <t>See</t>
    </r>
    <r>
      <rPr>
        <rFont val="Arial"/>
        <color rgb="FF000000"/>
        <sz val="12.0"/>
      </rPr>
      <t xml:space="preserve"> orange box</t>
    </r>
  </si>
  <si>
    <t>misc</t>
  </si>
  <si>
    <t>truck defic</t>
  </si>
  <si>
    <t>AdPac</t>
  </si>
  <si>
    <t>Fees</t>
  </si>
  <si>
    <t>&lt;=These are attorneys' fees for my firm</t>
  </si>
  <si>
    <t>NFCU Pers</t>
  </si>
  <si>
    <t>to be paid through the plan</t>
  </si>
  <si>
    <t>total</t>
  </si>
  <si>
    <t>This blue box calculates whether a high income debtor's consumer debt is higher than her nonconsumer debt to determine whether she can skip the means test</t>
  </si>
  <si>
    <t>Priority claims</t>
  </si>
  <si>
    <t xml:space="preserve">&lt;=These are typically taxes taken from the </t>
  </si>
  <si>
    <t>IRS/state taxing authority's proof of claim</t>
  </si>
  <si>
    <t>Claims to be paid</t>
  </si>
  <si>
    <t>&lt;=This is subtotal and trustee's commission.</t>
  </si>
  <si>
    <t>Trustee commission</t>
  </si>
  <si>
    <t>We figure this at 10%</t>
  </si>
  <si>
    <t>Estimated Plan Payment</t>
  </si>
  <si>
    <t>Plan Base</t>
  </si>
  <si>
    <t xml:space="preserve">Bought car </t>
  </si>
  <si>
    <t>&lt;=This helps with 910 day rule if we want to</t>
  </si>
  <si>
    <t>Chapter 13</t>
  </si>
  <si>
    <t>"cram down" the car loan</t>
  </si>
  <si>
    <t>Days</t>
  </si>
  <si>
    <t>child support</t>
  </si>
  <si>
    <t>&lt;=This is a budget calculation to try and find</t>
  </si>
  <si>
    <t>pension</t>
  </si>
  <si>
    <t>net disposable income</t>
  </si>
  <si>
    <t>SSI</t>
  </si>
  <si>
    <t>Spouse 1</t>
  </si>
  <si>
    <t>Spouse 2</t>
  </si>
  <si>
    <t>Total income</t>
  </si>
  <si>
    <t>less mortgage</t>
  </si>
  <si>
    <t>less taxes</t>
  </si>
  <si>
    <t>health insurance</t>
  </si>
  <si>
    <t>food</t>
  </si>
  <si>
    <t>utilities</t>
  </si>
  <si>
    <t>maintenance</t>
  </si>
  <si>
    <t>car insurance</t>
  </si>
  <si>
    <t>car payment</t>
  </si>
  <si>
    <t>total expenses</t>
  </si>
  <si>
    <t>Net disposible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</si>
</sst>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&quot;$&quot;#,##0.00"/>
    <numFmt numFmtId="166" formatCode="m/d"/>
    <numFmt numFmtId="167" formatCode="m/d/yyyy"/>
  </numFmts>
  <fonts count="7">
    <font>
      <sz val="10.0"/>
      <color rgb="FF000000"/>
      <name val="Arial"/>
    </font>
    <font>
      <sz val="14.0"/>
      <color theme="1"/>
      <name val="Arial"/>
    </font>
    <font>
      <sz val="12.0"/>
      <color theme="1"/>
      <name val="Arial"/>
    </font>
    <font>
      <sz val="12.0"/>
      <color rgb="FF000000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</fonts>
  <fills count="2">
    <fill>
      <patternFill patternType="none"/>
    </fill>
    <fill>
      <patternFill patternType="lightGray"/>
    </fill>
  </fills>
  <borders count="3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2" numFmtId="164" xfId="0" applyFont="1" applyNumberFormat="1"/>
    <xf borderId="0" fillId="0" fontId="2" numFmtId="165" xfId="0" applyAlignment="1" applyFont="1" applyNumberFormat="1">
      <alignment readingOrder="0"/>
    </xf>
    <xf borderId="0" fillId="0" fontId="2" numFmtId="10" xfId="0" applyAlignment="1" applyFont="1" applyNumberFormat="1">
      <alignment readingOrder="0"/>
    </xf>
    <xf borderId="0" fillId="0" fontId="2" numFmtId="165" xfId="0" applyFont="1" applyNumberFormat="1"/>
    <xf borderId="1" fillId="0" fontId="2" numFmtId="0" xfId="0" applyBorder="1" applyFont="1"/>
    <xf borderId="2" fillId="0" fontId="2" numFmtId="0" xfId="0" applyAlignment="1" applyBorder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10" xfId="0" applyFont="1" applyNumberFormat="1"/>
    <xf borderId="0" fillId="0" fontId="4" numFmtId="14" xfId="0" applyFont="1" applyNumberFormat="1"/>
    <xf borderId="0" fillId="0" fontId="4" numFmtId="166" xfId="0" applyFont="1" applyNumberFormat="1"/>
    <xf borderId="0" fillId="0" fontId="2" numFmtId="0" xfId="0" applyAlignment="1" applyFont="1">
      <alignment horizontal="center" shrinkToFit="0" vertical="top" wrapText="1"/>
    </xf>
    <xf borderId="0" fillId="0" fontId="4" numFmtId="164" xfId="0" applyFont="1" applyNumberFormat="1"/>
    <xf borderId="0" fillId="0" fontId="5" numFmtId="0" xfId="0" applyFont="1"/>
    <xf borderId="0" fillId="0" fontId="5" numFmtId="164" xfId="0" applyFont="1" applyNumberFormat="1"/>
    <xf borderId="0" fillId="0" fontId="2" numFmtId="167" xfId="0" applyFont="1" applyNumberFormat="1"/>
    <xf borderId="0" fillId="0" fontId="2" numFmtId="167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5" numFmtId="165" xfId="0" applyFont="1" applyNumberForma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4" numFmtId="0" xfId="0" applyFont="1"/>
    <xf borderId="0" fillId="0" fontId="4" numFmtId="164" xfId="0" applyAlignment="1" applyFont="1" applyNumberFormat="1">
      <alignment horizontal="right"/>
    </xf>
    <xf borderId="0" fillId="0" fontId="6" numFmtId="0" xfId="0" applyFont="1"/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9FC5E8"/>
          <bgColor rgb="FF9FC5E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5.43"/>
    <col customWidth="1" min="2" max="2" width="14.43"/>
    <col customWidth="1" min="3" max="3" width="45.71"/>
    <col customWidth="1" min="4" max="4" width="14.43"/>
    <col customWidth="1" min="5" max="5" width="16.71"/>
    <col customWidth="1" min="6" max="6" width="31.29"/>
  </cols>
  <sheetData>
    <row r="1" ht="15.75" customHeight="1">
      <c r="A1" s="1" t="s">
        <v>0</v>
      </c>
    </row>
    <row r="2" ht="15.75" customHeight="1">
      <c r="A2" s="1" t="s">
        <v>1</v>
      </c>
    </row>
    <row r="3" ht="15.75" customHeight="1"/>
    <row r="4" ht="15.75" customHeight="1">
      <c r="A4" s="2" t="s">
        <v>2</v>
      </c>
      <c r="B4" s="3"/>
      <c r="C4" s="3"/>
      <c r="D4" s="3"/>
      <c r="E4" s="3"/>
      <c r="F4" s="3"/>
      <c r="G4" s="3"/>
    </row>
    <row r="5" ht="15.75" customHeight="1">
      <c r="A5" s="2" t="s">
        <v>3</v>
      </c>
      <c r="B5" s="4">
        <v>19417.0</v>
      </c>
      <c r="C5" s="2" t="s">
        <v>4</v>
      </c>
      <c r="D5" s="2" t="s">
        <v>5</v>
      </c>
      <c r="E5" s="5">
        <v>235000.0</v>
      </c>
      <c r="F5" s="2" t="s">
        <v>6</v>
      </c>
      <c r="G5" s="3"/>
    </row>
    <row r="6" ht="15.75" customHeight="1">
      <c r="A6" s="2" t="s">
        <v>7</v>
      </c>
      <c r="B6" s="6">
        <v>0.055</v>
      </c>
      <c r="C6" s="2" t="s">
        <v>8</v>
      </c>
      <c r="D6" s="2" t="s">
        <v>9</v>
      </c>
      <c r="E6" s="7">
        <f>-0.08*E5</f>
        <v>-18800</v>
      </c>
      <c r="F6" s="2" t="s">
        <v>10</v>
      </c>
      <c r="G6" s="3"/>
    </row>
    <row r="7" ht="15.75" customHeight="1">
      <c r="A7" s="8" t="s">
        <v>11</v>
      </c>
      <c r="B7" s="9">
        <v>60.0</v>
      </c>
      <c r="C7" s="2" t="s">
        <v>12</v>
      </c>
      <c r="D7" s="2" t="s">
        <v>13</v>
      </c>
      <c r="E7" s="7">
        <v>-154000.0</v>
      </c>
      <c r="F7" s="2" t="s">
        <v>14</v>
      </c>
      <c r="G7" s="3"/>
    </row>
    <row r="8" ht="15.75" customHeight="1">
      <c r="A8" s="2" t="s">
        <v>15</v>
      </c>
      <c r="B8" s="4">
        <f>-PMT(B6/12,B7,B5)</f>
        <v>370.8872659</v>
      </c>
      <c r="C8" s="3"/>
      <c r="D8" s="2" t="s">
        <v>16</v>
      </c>
      <c r="E8" s="7">
        <v>0.0</v>
      </c>
      <c r="F8" s="2" t="s">
        <v>17</v>
      </c>
      <c r="G8" s="3"/>
    </row>
    <row r="9" ht="15.75" customHeight="1">
      <c r="A9" s="3"/>
      <c r="B9" s="3"/>
      <c r="C9" s="3"/>
      <c r="D9" s="2" t="s">
        <v>18</v>
      </c>
      <c r="E9" s="2">
        <v>0.0</v>
      </c>
      <c r="F9" s="3"/>
      <c r="G9" s="3"/>
    </row>
    <row r="10" ht="15.75" customHeight="1">
      <c r="A10" s="2" t="s">
        <v>19</v>
      </c>
      <c r="B10" s="10">
        <v>0.0</v>
      </c>
      <c r="C10" s="2" t="s">
        <v>20</v>
      </c>
      <c r="D10" s="2" t="s">
        <v>21</v>
      </c>
      <c r="E10" s="7">
        <v>-29000.0</v>
      </c>
      <c r="F10" s="3"/>
      <c r="G10" s="3"/>
    </row>
    <row r="11" ht="15.75" customHeight="1">
      <c r="A11" s="2" t="s">
        <v>7</v>
      </c>
      <c r="B11" s="11">
        <v>0.055</v>
      </c>
      <c r="C11" s="2" t="s">
        <v>22</v>
      </c>
      <c r="D11" s="2" t="s">
        <v>23</v>
      </c>
      <c r="E11" s="7">
        <f>SUM(E5:E10)</f>
        <v>33200</v>
      </c>
      <c r="F11" s="3"/>
      <c r="G11" s="3"/>
    </row>
    <row r="12" ht="15.75" customHeight="1">
      <c r="A12" s="2" t="s">
        <v>11</v>
      </c>
      <c r="B12" s="2">
        <f>B7</f>
        <v>60</v>
      </c>
      <c r="C12" s="2" t="s">
        <v>24</v>
      </c>
      <c r="D12" s="3"/>
      <c r="E12" s="3"/>
      <c r="F12" s="3"/>
      <c r="G12" s="3"/>
      <c r="M12" s="12"/>
    </row>
    <row r="13" ht="15.75" customHeight="1">
      <c r="A13" s="2" t="s">
        <v>15</v>
      </c>
      <c r="B13" s="4">
        <f>-PMT(B11/12,B12,B10)</f>
        <v>0</v>
      </c>
      <c r="C13" s="3"/>
      <c r="D13" s="3"/>
      <c r="E13" s="3"/>
      <c r="F13" s="3"/>
      <c r="G13" s="3"/>
      <c r="M13" s="12"/>
    </row>
    <row r="14" ht="15.75" customHeight="1">
      <c r="A14" s="3"/>
      <c r="B14" s="3"/>
      <c r="C14" s="3"/>
      <c r="D14" s="2" t="s">
        <v>25</v>
      </c>
      <c r="F14" s="2" t="s">
        <v>26</v>
      </c>
      <c r="M14" s="12"/>
    </row>
    <row r="15" ht="15.75" customHeight="1">
      <c r="A15" s="3"/>
      <c r="B15" s="3"/>
      <c r="C15" s="3"/>
      <c r="D15" s="2" t="s">
        <v>27</v>
      </c>
      <c r="E15" s="4">
        <v>655000.0</v>
      </c>
      <c r="F15" s="2" t="s">
        <v>28</v>
      </c>
      <c r="G15" s="4">
        <v>14000.0</v>
      </c>
      <c r="M15" s="12"/>
    </row>
    <row r="16" ht="15.75" customHeight="1">
      <c r="A16" s="3"/>
      <c r="B16" s="3"/>
      <c r="C16" s="3"/>
      <c r="D16" s="2" t="s">
        <v>29</v>
      </c>
      <c r="E16" s="4">
        <f>SUM(F40:F45)</f>
        <v>0</v>
      </c>
      <c r="F16" s="2" t="s">
        <v>30</v>
      </c>
      <c r="G16" s="4">
        <v>275000.0</v>
      </c>
      <c r="M16" s="12"/>
    </row>
    <row r="17" ht="15.75" customHeight="1">
      <c r="A17" s="2" t="s">
        <v>31</v>
      </c>
      <c r="B17" s="4">
        <f>E11</f>
        <v>33200</v>
      </c>
      <c r="C17" s="2" t="s">
        <v>32</v>
      </c>
      <c r="D17" s="2" t="s">
        <v>33</v>
      </c>
      <c r="E17" s="4">
        <v>0.0</v>
      </c>
      <c r="F17" s="2" t="s">
        <v>34</v>
      </c>
      <c r="G17" s="4">
        <v>40000.0</v>
      </c>
    </row>
    <row r="18" ht="15.75" customHeight="1">
      <c r="A18" s="2" t="s">
        <v>35</v>
      </c>
      <c r="B18" s="4">
        <f>B17/B7</f>
        <v>553.3333333</v>
      </c>
      <c r="C18" s="2" t="s">
        <v>36</v>
      </c>
      <c r="D18" s="2" t="s">
        <v>37</v>
      </c>
      <c r="E18" s="2">
        <v>0.0</v>
      </c>
      <c r="F18" s="2" t="s">
        <v>38</v>
      </c>
      <c r="G18" s="4">
        <v>30000.0</v>
      </c>
    </row>
    <row r="19" ht="15.75" customHeight="1">
      <c r="A19" s="2"/>
      <c r="B19" s="3"/>
      <c r="C19" s="3"/>
      <c r="D19" s="2" t="s">
        <v>37</v>
      </c>
      <c r="E19" s="2">
        <v>0.0</v>
      </c>
      <c r="F19" s="2" t="s">
        <v>39</v>
      </c>
      <c r="G19" s="4">
        <v>15000.0</v>
      </c>
      <c r="O19" s="13"/>
    </row>
    <row r="20" ht="15.75" customHeight="1">
      <c r="A20" s="2" t="s">
        <v>40</v>
      </c>
      <c r="B20" s="4">
        <v>6000.0</v>
      </c>
      <c r="C20" s="2" t="s">
        <v>41</v>
      </c>
      <c r="D20" s="2" t="s">
        <v>37</v>
      </c>
      <c r="E20" s="2">
        <v>0.0</v>
      </c>
      <c r="F20" s="2" t="s">
        <v>42</v>
      </c>
      <c r="G20" s="4">
        <v>7000.0</v>
      </c>
      <c r="O20" s="13"/>
    </row>
    <row r="21" ht="15.75" customHeight="1">
      <c r="A21" s="2" t="s">
        <v>35</v>
      </c>
      <c r="B21" s="4">
        <f>B20/B7</f>
        <v>100</v>
      </c>
      <c r="C21" s="2" t="s">
        <v>43</v>
      </c>
      <c r="D21" s="2" t="s">
        <v>44</v>
      </c>
      <c r="E21" s="4">
        <f>SUM(E15:E17)</f>
        <v>655000</v>
      </c>
      <c r="F21" s="2" t="s">
        <v>44</v>
      </c>
      <c r="G21" s="4">
        <f>SUM(G15:G20)</f>
        <v>381000</v>
      </c>
      <c r="J21" s="12"/>
      <c r="O21" s="13"/>
    </row>
    <row r="22" ht="15.75" customHeight="1">
      <c r="A22" s="3"/>
      <c r="B22" s="3"/>
      <c r="C22" s="3"/>
      <c r="D22" s="14" t="s">
        <v>45</v>
      </c>
      <c r="J22" s="12"/>
      <c r="O22" s="13"/>
    </row>
    <row r="23" ht="15.75" customHeight="1">
      <c r="A23" s="2" t="s">
        <v>46</v>
      </c>
      <c r="B23" s="4">
        <v>37214.0</v>
      </c>
      <c r="C23" s="2" t="s">
        <v>47</v>
      </c>
      <c r="J23" s="12"/>
      <c r="O23" s="13"/>
      <c r="P23" s="15"/>
    </row>
    <row r="24" ht="15.75" customHeight="1">
      <c r="A24" s="2" t="s">
        <v>7</v>
      </c>
      <c r="B24" s="11">
        <v>0.065</v>
      </c>
      <c r="C24" s="2" t="s">
        <v>48</v>
      </c>
      <c r="J24" s="12"/>
      <c r="O24" s="13"/>
    </row>
    <row r="25" ht="15.75" customHeight="1">
      <c r="A25" s="2" t="s">
        <v>11</v>
      </c>
      <c r="B25" s="2">
        <v>60.0</v>
      </c>
      <c r="C25" s="2"/>
      <c r="D25" s="3"/>
      <c r="E25" s="3"/>
      <c r="F25" s="3"/>
      <c r="G25" s="3"/>
      <c r="O25" s="13"/>
    </row>
    <row r="26" ht="15.75" customHeight="1">
      <c r="A26" s="2" t="s">
        <v>15</v>
      </c>
      <c r="B26" s="4">
        <f>-PMT(B24/12,B25,B23)</f>
        <v>728.1346398</v>
      </c>
      <c r="C26" s="3"/>
      <c r="D26" s="3"/>
      <c r="E26" s="3"/>
      <c r="F26" s="3"/>
      <c r="G26" s="3"/>
      <c r="O26" s="13"/>
      <c r="P26" s="15"/>
    </row>
    <row r="27" ht="15.75" customHeight="1">
      <c r="A27" s="2"/>
      <c r="B27" s="4"/>
      <c r="C27" s="3"/>
      <c r="D27" s="3"/>
      <c r="E27" s="3"/>
      <c r="F27" s="3"/>
      <c r="G27" s="3"/>
      <c r="O27" s="13"/>
    </row>
    <row r="28" ht="15.75" customHeight="1">
      <c r="A28" s="2" t="s">
        <v>49</v>
      </c>
      <c r="B28" s="4">
        <f>B17+B20+B10+B5+B23</f>
        <v>95831</v>
      </c>
      <c r="C28" s="2" t="s">
        <v>50</v>
      </c>
      <c r="D28" s="3"/>
      <c r="E28" s="3"/>
      <c r="F28" s="3"/>
      <c r="G28" s="3"/>
    </row>
    <row r="29" ht="15.75" customHeight="1">
      <c r="A29" s="2" t="s">
        <v>51</v>
      </c>
      <c r="B29" s="4">
        <f>0.1*B28</f>
        <v>9583.1</v>
      </c>
      <c r="C29" s="2" t="s">
        <v>52</v>
      </c>
      <c r="D29" s="3"/>
      <c r="E29" s="3"/>
      <c r="F29" s="3"/>
      <c r="G29" s="3"/>
    </row>
    <row r="30" ht="15.75" customHeight="1">
      <c r="A30" s="2" t="s">
        <v>35</v>
      </c>
      <c r="B30" s="4">
        <f>B29/B7</f>
        <v>159.7183333</v>
      </c>
      <c r="C30" s="3"/>
      <c r="D30" s="3"/>
      <c r="E30" s="3"/>
      <c r="F30" s="3"/>
      <c r="G30" s="3"/>
    </row>
    <row r="31" ht="15.75" customHeight="1">
      <c r="A31" s="3"/>
      <c r="B31" s="3"/>
      <c r="C31" s="3"/>
      <c r="D31" s="3"/>
      <c r="E31" s="3"/>
      <c r="F31" s="3"/>
      <c r="G31" s="3"/>
    </row>
    <row r="32" ht="15.75" customHeight="1">
      <c r="A32" s="16" t="s">
        <v>53</v>
      </c>
      <c r="B32" s="17">
        <f>B8+B18+B21+B26+B30+B13</f>
        <v>1912.073572</v>
      </c>
      <c r="C32" s="3"/>
      <c r="D32" s="3"/>
      <c r="E32" s="3"/>
      <c r="F32" s="3"/>
      <c r="G32" s="3"/>
    </row>
    <row r="33" ht="15.75" customHeight="1">
      <c r="A33" s="3"/>
      <c r="B33" s="3"/>
      <c r="C33" s="3"/>
      <c r="D33" s="3"/>
      <c r="E33" s="3"/>
      <c r="F33" s="3"/>
      <c r="G33" s="3"/>
    </row>
    <row r="34" ht="15.75" customHeight="1">
      <c r="A34" s="2" t="s">
        <v>54</v>
      </c>
      <c r="B34" s="4">
        <f>B32*B12</f>
        <v>114724.4143</v>
      </c>
      <c r="C34" s="3"/>
      <c r="D34" s="3"/>
      <c r="E34" s="3"/>
      <c r="F34" s="3"/>
      <c r="G34" s="3"/>
    </row>
    <row r="35" ht="15.75" customHeight="1">
      <c r="A35" s="3"/>
      <c r="B35" s="3"/>
      <c r="C35" s="3"/>
      <c r="D35" s="3"/>
      <c r="E35" s="3"/>
      <c r="F35" s="3"/>
      <c r="G35" s="3"/>
    </row>
    <row r="36" ht="15.75" customHeight="1">
      <c r="A36" s="2" t="s">
        <v>55</v>
      </c>
      <c r="B36" s="18">
        <v>42500.0</v>
      </c>
      <c r="C36" s="2" t="s">
        <v>56</v>
      </c>
      <c r="D36" s="3"/>
      <c r="E36" s="3"/>
      <c r="F36" s="3"/>
      <c r="G36" s="3"/>
    </row>
    <row r="37" ht="15.75" customHeight="1">
      <c r="A37" s="2" t="s">
        <v>57</v>
      </c>
      <c r="B37" s="19">
        <v>43986.0</v>
      </c>
      <c r="C37" s="2" t="s">
        <v>58</v>
      </c>
      <c r="D37" s="3"/>
      <c r="E37" s="3"/>
      <c r="F37" s="3"/>
      <c r="G37" s="3"/>
    </row>
    <row r="38" ht="15.75" customHeight="1">
      <c r="A38" s="2" t="s">
        <v>59</v>
      </c>
      <c r="B38" s="3">
        <f>B37-B36</f>
        <v>1486</v>
      </c>
      <c r="C38" s="3"/>
      <c r="D38" s="3"/>
      <c r="E38" s="3"/>
      <c r="F38" s="3"/>
      <c r="G38" s="3"/>
    </row>
    <row r="39" ht="15.75" customHeight="1">
      <c r="A39" s="3"/>
      <c r="B39" s="3"/>
      <c r="C39" s="3"/>
      <c r="D39" s="3"/>
      <c r="E39" s="3"/>
      <c r="F39" s="3"/>
      <c r="G39" s="3"/>
    </row>
    <row r="40" ht="15.75" customHeight="1">
      <c r="A40" s="2" t="s">
        <v>60</v>
      </c>
      <c r="B40" s="4">
        <v>0.0</v>
      </c>
      <c r="C40" s="2" t="s">
        <v>61</v>
      </c>
      <c r="D40" s="3"/>
      <c r="E40" s="3"/>
      <c r="F40" s="3"/>
      <c r="G40" s="3"/>
    </row>
    <row r="41" ht="15.75" customHeight="1">
      <c r="A41" s="20" t="s">
        <v>62</v>
      </c>
      <c r="B41" s="4">
        <v>0.0</v>
      </c>
      <c r="C41" s="2" t="s">
        <v>63</v>
      </c>
      <c r="D41" s="3"/>
      <c r="E41" s="3"/>
      <c r="F41" s="3"/>
      <c r="G41" s="3"/>
    </row>
    <row r="42" ht="15.75" customHeight="1">
      <c r="A42" s="20" t="s">
        <v>64</v>
      </c>
      <c r="B42" s="4">
        <v>0.0</v>
      </c>
      <c r="C42" s="3"/>
      <c r="D42" s="3"/>
      <c r="E42" s="3"/>
      <c r="F42" s="3"/>
      <c r="G42" s="3"/>
    </row>
    <row r="43" ht="15.75" customHeight="1">
      <c r="A43" s="2" t="s">
        <v>65</v>
      </c>
      <c r="B43" s="4">
        <v>0.0</v>
      </c>
      <c r="C43" s="3"/>
      <c r="D43" s="3"/>
      <c r="E43" s="3"/>
      <c r="F43" s="3"/>
      <c r="G43" s="3"/>
    </row>
    <row r="44" ht="15.75" customHeight="1">
      <c r="A44" s="2" t="s">
        <v>66</v>
      </c>
      <c r="B44" s="4">
        <v>10000.0</v>
      </c>
      <c r="C44" s="3"/>
      <c r="D44" s="3"/>
      <c r="E44" s="3"/>
      <c r="F44" s="3"/>
      <c r="G44" s="3"/>
    </row>
    <row r="45" ht="15.75" customHeight="1">
      <c r="A45" s="16" t="s">
        <v>67</v>
      </c>
      <c r="B45" s="17">
        <f>SUM(B40:B44)</f>
        <v>10000</v>
      </c>
      <c r="C45" s="3"/>
      <c r="D45" s="3"/>
      <c r="E45" s="3"/>
      <c r="F45" s="3"/>
      <c r="G45" s="3"/>
    </row>
    <row r="46" ht="15.75" customHeight="1">
      <c r="A46" s="3"/>
      <c r="B46" s="3"/>
      <c r="C46" s="3"/>
      <c r="D46" s="3"/>
      <c r="E46" s="3"/>
      <c r="F46" s="3"/>
      <c r="G46" s="3"/>
    </row>
    <row r="47" ht="15.75" customHeight="1">
      <c r="A47" s="2" t="s">
        <v>68</v>
      </c>
      <c r="B47" s="4">
        <v>-2400.0</v>
      </c>
      <c r="C47" s="3"/>
      <c r="D47" s="3"/>
      <c r="E47" s="3"/>
      <c r="F47" s="3"/>
      <c r="G47" s="3"/>
    </row>
    <row r="48" ht="15.75" customHeight="1">
      <c r="A48" s="2" t="s">
        <v>69</v>
      </c>
      <c r="B48" s="4">
        <v>-2000.0</v>
      </c>
      <c r="C48" s="3"/>
      <c r="D48" s="3"/>
      <c r="E48" s="3"/>
      <c r="F48" s="3"/>
      <c r="G48" s="3"/>
    </row>
    <row r="49" ht="15.75" customHeight="1">
      <c r="A49" s="2" t="s">
        <v>70</v>
      </c>
      <c r="B49" s="4">
        <v>-500.0</v>
      </c>
      <c r="C49" s="3"/>
      <c r="D49" s="3"/>
      <c r="E49" s="3"/>
      <c r="F49" s="21"/>
      <c r="G49" s="3"/>
    </row>
    <row r="50" ht="15.75" customHeight="1">
      <c r="A50" s="2" t="s">
        <v>71</v>
      </c>
      <c r="B50" s="4">
        <v>-500.0</v>
      </c>
      <c r="C50" s="3"/>
      <c r="D50" s="3"/>
      <c r="E50" s="3"/>
      <c r="F50" s="16"/>
      <c r="G50" s="3"/>
    </row>
    <row r="51" ht="15.75" customHeight="1">
      <c r="A51" s="2" t="s">
        <v>72</v>
      </c>
      <c r="B51" s="4">
        <v>-1000.0</v>
      </c>
      <c r="C51" s="3"/>
      <c r="D51" s="3"/>
      <c r="E51" s="3"/>
      <c r="F51" s="21"/>
      <c r="G51" s="3"/>
    </row>
    <row r="52" ht="15.75" customHeight="1">
      <c r="A52" s="2" t="s">
        <v>73</v>
      </c>
      <c r="B52" s="4">
        <f>-400</f>
        <v>-400</v>
      </c>
      <c r="C52" s="3"/>
      <c r="D52" s="3"/>
      <c r="E52" s="3"/>
      <c r="F52" s="16"/>
      <c r="G52" s="3"/>
    </row>
    <row r="53" ht="15.75" customHeight="1">
      <c r="A53" s="2" t="s">
        <v>74</v>
      </c>
      <c r="B53" s="4">
        <v>-250.0</v>
      </c>
      <c r="C53" s="3"/>
      <c r="D53" s="3"/>
      <c r="E53" s="3"/>
      <c r="F53" s="21"/>
      <c r="G53" s="3"/>
    </row>
    <row r="54" ht="15.75" customHeight="1">
      <c r="A54" s="2" t="s">
        <v>75</v>
      </c>
      <c r="B54" s="4">
        <v>-425.0</v>
      </c>
      <c r="C54" s="3"/>
      <c r="D54" s="3"/>
      <c r="E54" s="3"/>
      <c r="F54" s="16"/>
      <c r="G54" s="3"/>
    </row>
    <row r="55" ht="15.75" customHeight="1">
      <c r="A55" s="16" t="s">
        <v>76</v>
      </c>
      <c r="B55" s="17">
        <f>SUM(B47:B54)</f>
        <v>-7475</v>
      </c>
      <c r="C55" s="3"/>
      <c r="D55" s="3"/>
      <c r="E55" s="3"/>
      <c r="F55" s="22"/>
      <c r="G55" s="23"/>
      <c r="H55" s="24"/>
    </row>
    <row r="56" ht="15.75" customHeight="1">
      <c r="A56" s="16" t="s">
        <v>77</v>
      </c>
      <c r="B56" s="17">
        <f>B45+B55</f>
        <v>2525</v>
      </c>
      <c r="F56" s="24"/>
      <c r="G56" s="15"/>
      <c r="H56" s="15"/>
    </row>
    <row r="57" ht="15.75" customHeight="1">
      <c r="F57" s="24"/>
      <c r="G57" s="15"/>
      <c r="H57" s="15"/>
    </row>
    <row r="58" ht="15.75" customHeight="1">
      <c r="F58" s="24"/>
      <c r="G58" s="15"/>
      <c r="H58" s="15"/>
    </row>
    <row r="59" ht="15.75" customHeight="1">
      <c r="F59" s="24"/>
      <c r="G59" s="15"/>
      <c r="H59" s="15"/>
    </row>
    <row r="60" ht="15.75" customHeight="1">
      <c r="F60" s="24"/>
      <c r="G60" s="15"/>
      <c r="H60" s="15"/>
    </row>
    <row r="61" ht="15.75" customHeight="1">
      <c r="F61" s="24"/>
      <c r="G61" s="25"/>
      <c r="H61" s="15"/>
    </row>
    <row r="62" ht="15.75" customHeight="1">
      <c r="F62" s="24"/>
      <c r="G62" s="15"/>
      <c r="H62" s="15"/>
    </row>
    <row r="63" ht="15.75" customHeight="1">
      <c r="F63" s="24"/>
      <c r="G63" s="15"/>
      <c r="H63" s="15"/>
    </row>
    <row r="64" ht="15.75" customHeight="1">
      <c r="F64" s="24"/>
      <c r="G64" s="15"/>
      <c r="H64" s="15"/>
    </row>
    <row r="65" ht="15.75" customHeight="1">
      <c r="F65" s="24"/>
      <c r="G65" s="15"/>
      <c r="H65" s="15"/>
    </row>
    <row r="66" ht="15.75" customHeight="1">
      <c r="F66" s="24"/>
      <c r="G66" s="15"/>
      <c r="H66" s="15"/>
    </row>
    <row r="67" ht="15.75" customHeight="1">
      <c r="F67" s="24"/>
      <c r="G67" s="15"/>
      <c r="H67" s="15"/>
    </row>
    <row r="68" ht="15.75" customHeight="1">
      <c r="H68" s="24"/>
    </row>
    <row r="69" ht="15.75" customHeight="1">
      <c r="H69" s="26"/>
    </row>
    <row r="70" ht="15.75" customHeight="1">
      <c r="H70" s="26"/>
    </row>
    <row r="71" ht="15.75" customHeight="1">
      <c r="H71" s="26"/>
    </row>
    <row r="72" ht="15.75" customHeight="1">
      <c r="H72" s="26"/>
    </row>
    <row r="73" ht="15.75" customHeight="1">
      <c r="H73" s="26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D14:E14"/>
    <mergeCell ref="F14:G14"/>
    <mergeCell ref="D22:G24"/>
  </mergeCells>
  <conditionalFormatting sqref="A5:B32">
    <cfRule type="notContainsBlanks" dxfId="0" priority="1">
      <formula>LEN(TRIM(A5))&gt;0</formula>
    </cfRule>
  </conditionalFormatting>
  <conditionalFormatting sqref="D5:E11">
    <cfRule type="notContainsBlanks" dxfId="1" priority="2">
      <formula>LEN(TRIM(D5))&gt;0</formula>
    </cfRule>
  </conditionalFormatting>
  <conditionalFormatting sqref="A36:B38">
    <cfRule type="notContainsBlanks" dxfId="2" priority="3">
      <formula>LEN(TRIM(A36))&gt;0</formula>
    </cfRule>
  </conditionalFormatting>
  <conditionalFormatting sqref="A40:B56">
    <cfRule type="notContainsBlanks" dxfId="3" priority="4">
      <formula>LEN(TRIM(A40))&gt;0</formula>
    </cfRule>
  </conditionalFormatting>
  <conditionalFormatting sqref="D14:G21">
    <cfRule type="notContainsBlanks" dxfId="4" priority="5">
      <formula>LEN(TRIM(D14))&gt;0</formula>
    </cfRule>
  </conditionalFormatting>
  <conditionalFormatting sqref="A34:B34">
    <cfRule type="notContainsBlanks" dxfId="0" priority="6">
      <formula>LEN(TRIM(A34))&gt;0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